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4" sheetId="2" r:id="rId1"/>
  </sheets>
  <definedNames>
    <definedName name="_xlnm.Print_Titles" localSheetId="0">'2024'!$14:$15</definedName>
  </definedNames>
  <calcPr calcId="124519"/>
</workbook>
</file>

<file path=xl/calcChain.xml><?xml version="1.0" encoding="utf-8"?>
<calcChain xmlns="http://schemas.openxmlformats.org/spreadsheetml/2006/main">
  <c r="C55" i="2"/>
  <c r="C75"/>
  <c r="C84"/>
  <c r="C50"/>
  <c r="C77"/>
  <c r="C74"/>
  <c r="C71"/>
  <c r="C69"/>
  <c r="C44"/>
  <c r="C43"/>
  <c r="C60"/>
  <c r="C87"/>
  <c r="C81"/>
  <c r="C80"/>
  <c r="C73"/>
  <c r="C76"/>
  <c r="C70"/>
  <c r="C41"/>
  <c r="C88"/>
  <c r="C82"/>
  <c r="C27"/>
  <c r="C18"/>
  <c r="C30" l="1"/>
  <c r="C45" l="1"/>
  <c r="C90" l="1"/>
  <c r="C89" s="1"/>
  <c r="C49" l="1"/>
  <c r="C59" l="1"/>
  <c r="C53"/>
  <c r="C40" l="1"/>
  <c r="C28"/>
  <c r="C72" l="1"/>
  <c r="C21"/>
  <c r="C25"/>
  <c r="C42"/>
  <c r="C34"/>
  <c r="C33" s="1"/>
  <c r="C31"/>
  <c r="C19"/>
  <c r="C17"/>
  <c r="C16" l="1"/>
  <c r="C52"/>
  <c r="C51" s="1"/>
  <c r="C92" l="1"/>
</calcChain>
</file>

<file path=xl/sharedStrings.xml><?xml version="1.0" encoding="utf-8"?>
<sst xmlns="http://schemas.openxmlformats.org/spreadsheetml/2006/main" count="165" uniqueCount="161">
  <si>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</si>
  <si>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</si>
  <si>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</si>
  <si>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</si>
  <si>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</si>
  <si>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</si>
  <si>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</si>
  <si>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</si>
  <si>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</si>
  <si>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</si>
  <si>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</si>
  <si>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</si>
  <si>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</si>
  <si>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</si>
  <si>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</si>
  <si>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</si>
  <si>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</si>
  <si>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</si>
  <si>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</si>
  <si>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</si>
  <si>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</si>
  <si>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</si>
  <si>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</si>
  <si>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</si>
  <si>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</si>
  <si>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</si>
  <si>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</si>
  <si>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</si>
  <si>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</si>
  <si>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</si>
  <si>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</si>
  <si>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</si>
  <si>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</si>
  <si>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</si>
  <si>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</si>
  <si>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</si>
  <si>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</si>
  <si>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</si>
  <si>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</si>
  <si>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</si>
  <si>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</si>
  <si>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</si>
  <si>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</si>
  <si>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</si>
  <si>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</si>
  <si>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</si>
  <si>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</si>
  <si>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</si>
  <si>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</si>
  <si>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</si>
  <si>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</si>
  <si>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</si>
  <si>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</si>
  <si>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</si>
  <si>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</si>
  <si>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</si>
  <si>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</si>
  <si>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</si>
  <si>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</si>
  <si>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</si>
  <si>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</si>
  <si>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</si>
  <si>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</si>
  <si>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</si>
  <si>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</si>
  <si>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</si>
  <si>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</si>
  <si>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</si>
  <si>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</si>
  <si>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</si>
  <si>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</si>
  <si>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</si>
  <si>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</si>
  <si>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</si>
  <si>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</si>
  <si>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</si>
  <si>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</si>
  <si>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</si>
  <si>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</si>
  <si>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</si>
  <si>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</si>
  <si>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</si>
  <si>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</si>
  <si>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</si>
  <si>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</si>
  <si>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</si>
  <si>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</si>
  <si>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</si>
  <si>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</si>
  <si>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</si>
  <si>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</si>
  <si>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</si>
  <si>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</si>
  <si>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</si>
  <si>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</si>
  <si>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</si>
  <si>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</si>
  <si>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</si>
  <si>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</si>
  <si>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</si>
  <si>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</si>
  <si>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</si>
  <si>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</si>
  <si>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</si>
  <si>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</si>
  <si>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</si>
  <si>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</si>
  <si>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</si>
  <si>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</si>
  <si>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</si>
  <si>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</si>
  <si>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</si>
  <si>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</si>
  <si>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</si>
  <si>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</si>
  <si>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</si>
  <si>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</si>
  <si>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</si>
  <si>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</si>
  <si>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</si>
  <si>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</si>
  <si>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</si>
  <si>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</si>
  <si>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</si>
  <si>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</si>
  <si>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</si>
  <si>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</si>
  <si>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</si>
  <si>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</si>
  <si>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</si>
  <si>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</si>
  <si>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</si>
  <si>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</si>
  <si>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</si>
  <si>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</si>
  <si>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</si>
  <si>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</si>
  <si>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</si>
  <si>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</si>
  <si>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</si>
  <si>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</si>
  <si>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</si>
  <si>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</si>
  <si>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</si>
  <si>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Доходы бюджета Озерского городского округа на 2024 год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</si>
  <si>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</si>
  <si>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</si>
  <si>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</si>
  <si>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</si>
  <si>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</si>
  <si>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</si>
  <si>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</si>
  <si>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</si>
  <si>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</si>
  <si>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</si>
  <si>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231</t>
    </r>
  </si>
  <si>
    <t>000 2 02 27112 04 0000 150</t>
  </si>
  <si>
    <t>000 2 02 25172 04 0000 150</t>
  </si>
  <si>
    <t>от __________  № ____</t>
  </si>
  <si>
    <t>000 202 45050 04 0000 150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</si>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</sst>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8"/>
  <sheetViews>
    <sheetView tabSelected="1" topLeftCell="A47" workbookViewId="0">
      <selection activeCell="C56" sqref="C56"/>
    </sheetView>
  </sheetViews>
  <sheetFormatPr defaultColWidth="8.88671875" defaultRowHeight="13.8"/>
  <cols>
    <col min="1" max="1" width="27.33203125" style="5" customWidth="1"/>
    <col min="2" max="2" width="35.88671875" style="16" customWidth="1"/>
    <col min="3" max="3" width="28.33203125" style="16" customWidth="1"/>
    <col min="4" max="16384" width="8.88671875" style="3"/>
  </cols>
  <sheetData>
    <row r="1" spans="1:3">
      <c r="C1" s="16" t="s">
        <v>139</v>
      </c>
    </row>
    <row r="2" spans="1:3">
      <c r="C2" s="16" t="s">
        <v>101</v>
      </c>
    </row>
    <row r="3" spans="1:3">
      <c r="C3" s="16" t="s">
        <v>102</v>
      </c>
    </row>
    <row r="4" spans="1:3">
      <c r="C4" s="16" t="s">
        <v>158</v>
      </c>
    </row>
    <row r="5" spans="1:3" ht="6" customHeight="1"/>
    <row r="6" spans="1:3" ht="3.75" customHeight="1"/>
    <row r="7" spans="1:3">
      <c r="C7" s="16" t="s">
        <v>139</v>
      </c>
    </row>
    <row r="8" spans="1:3">
      <c r="C8" s="16" t="s">
        <v>101</v>
      </c>
    </row>
    <row r="9" spans="1:3">
      <c r="C9" s="16" t="s">
        <v>102</v>
      </c>
    </row>
    <row r="10" spans="1:3">
      <c r="C10" s="16" t="s">
        <v>155</v>
      </c>
    </row>
    <row r="11" spans="1:3" ht="13.95" customHeight="1">
      <c r="C11" s="17"/>
    </row>
    <row r="12" spans="1:3" ht="15.6">
      <c r="A12" s="27" t="s">
        <v>144</v>
      </c>
      <c r="B12" s="27"/>
      <c r="C12" s="27"/>
    </row>
    <row r="13" spans="1:3" ht="7.5" customHeight="1">
      <c r="A13" s="3"/>
      <c r="C13" s="18"/>
    </row>
    <row r="14" spans="1:3" ht="41.4">
      <c r="A14" s="19" t="s">
        <v>34</v>
      </c>
      <c r="B14" s="11" t="s">
        <v>111</v>
      </c>
      <c r="C14" s="11" t="s">
        <v>112</v>
      </c>
    </row>
    <row r="15" spans="1:3" s="7" customFormat="1">
      <c r="A15" s="6">
        <v>1</v>
      </c>
      <c r="B15" s="1">
        <v>2</v>
      </c>
      <c r="C15" s="6">
        <v>3</v>
      </c>
    </row>
    <row r="16" spans="1:3" s="10" customFormat="1">
      <c r="A16" s="8" t="s">
        <v>35</v>
      </c>
      <c r="B16" s="20" t="s">
        <v>36</v>
      </c>
      <c r="C16" s="9">
        <f>C17+C19+C21+C25+C28+C31+C33+C40+C42+C45+C48+C49</f>
        <v>1265650686.4599998</v>
      </c>
    </row>
    <row r="17" spans="1:3" s="10" customFormat="1">
      <c r="A17" s="8" t="s">
        <v>37</v>
      </c>
      <c r="B17" s="20" t="s">
        <v>38</v>
      </c>
      <c r="C17" s="9">
        <f>C18</f>
        <v>906232752.27999997</v>
      </c>
    </row>
    <row r="18" spans="1:3" s="7" customFormat="1">
      <c r="A18" s="6" t="s">
        <v>40</v>
      </c>
      <c r="B18" s="4" t="s">
        <v>0</v>
      </c>
      <c r="C18" s="22">
        <f>521873400+362360082+3367370.28+18631900</f>
        <v>906232752.27999997</v>
      </c>
    </row>
    <row r="19" spans="1:3" s="10" customFormat="1" ht="41.4">
      <c r="A19" s="11" t="s">
        <v>39</v>
      </c>
      <c r="B19" s="14" t="s">
        <v>41</v>
      </c>
      <c r="C19" s="9">
        <f>C20</f>
        <v>17608254</v>
      </c>
    </row>
    <row r="20" spans="1:3" s="7" customFormat="1" ht="41.4">
      <c r="A20" s="1" t="s">
        <v>42</v>
      </c>
      <c r="B20" s="4" t="s">
        <v>1</v>
      </c>
      <c r="C20" s="22">
        <v>17608254</v>
      </c>
    </row>
    <row r="21" spans="1:3" s="13" customFormat="1">
      <c r="A21" s="11" t="s">
        <v>44</v>
      </c>
      <c r="B21" s="14" t="s">
        <v>43</v>
      </c>
      <c r="C21" s="12">
        <f>SUM(C22:C24)</f>
        <v>205248620</v>
      </c>
    </row>
    <row r="22" spans="1:3" ht="41.4">
      <c r="A22" s="1" t="s">
        <v>119</v>
      </c>
      <c r="B22" s="4" t="s">
        <v>2</v>
      </c>
      <c r="C22" s="2">
        <v>199175103</v>
      </c>
    </row>
    <row r="23" spans="1:3">
      <c r="A23" s="1" t="s">
        <v>45</v>
      </c>
      <c r="B23" s="4" t="s">
        <v>3</v>
      </c>
      <c r="C23" s="2">
        <v>50000</v>
      </c>
    </row>
    <row r="24" spans="1:3" ht="41.4">
      <c r="A24" s="1" t="s">
        <v>46</v>
      </c>
      <c r="B24" s="4" t="s">
        <v>4</v>
      </c>
      <c r="C24" s="2">
        <v>6023517</v>
      </c>
    </row>
    <row r="25" spans="1:3" s="13" customFormat="1">
      <c r="A25" s="11" t="s">
        <v>48</v>
      </c>
      <c r="B25" s="14" t="s">
        <v>47</v>
      </c>
      <c r="C25" s="12">
        <f>C26+C27</f>
        <v>60140000</v>
      </c>
    </row>
    <row r="26" spans="1:3">
      <c r="A26" s="1" t="s">
        <v>49</v>
      </c>
      <c r="B26" s="4" t="s">
        <v>5</v>
      </c>
      <c r="C26" s="2">
        <v>35987000</v>
      </c>
    </row>
    <row r="27" spans="1:3">
      <c r="A27" s="1" t="s">
        <v>50</v>
      </c>
      <c r="B27" s="4" t="s">
        <v>6</v>
      </c>
      <c r="C27" s="2">
        <f>42784900-18631900</f>
        <v>24153000</v>
      </c>
    </row>
    <row r="28" spans="1:3" s="13" customFormat="1">
      <c r="A28" s="11" t="s">
        <v>52</v>
      </c>
      <c r="B28" s="14" t="s">
        <v>51</v>
      </c>
      <c r="C28" s="12">
        <f>SUM(C29:C30)</f>
        <v>11513600</v>
      </c>
    </row>
    <row r="29" spans="1:3" ht="41.4">
      <c r="A29" s="1" t="s">
        <v>53</v>
      </c>
      <c r="B29" s="4" t="s">
        <v>7</v>
      </c>
      <c r="C29" s="2">
        <v>11400000</v>
      </c>
    </row>
    <row r="30" spans="1:3" ht="55.2">
      <c r="A30" s="1" t="s">
        <v>54</v>
      </c>
      <c r="B30" s="4" t="s">
        <v>8</v>
      </c>
      <c r="C30" s="2">
        <f>73600+40000</f>
        <v>113600</v>
      </c>
    </row>
    <row r="31" spans="1:3" ht="41.4">
      <c r="A31" s="11" t="s">
        <v>55</v>
      </c>
      <c r="B31" s="14" t="s">
        <v>97</v>
      </c>
      <c r="C31" s="12">
        <f>C32</f>
        <v>2000</v>
      </c>
    </row>
    <row r="32" spans="1:3" ht="41.4">
      <c r="A32" s="1" t="s">
        <v>56</v>
      </c>
      <c r="B32" s="4" t="s">
        <v>9</v>
      </c>
      <c r="C32" s="2">
        <v>2000</v>
      </c>
    </row>
    <row r="33" spans="1:3" s="13" customFormat="1" ht="55.2">
      <c r="A33" s="11" t="s">
        <v>57</v>
      </c>
      <c r="B33" s="14" t="s">
        <v>58</v>
      </c>
      <c r="C33" s="12">
        <f>C34+C39</f>
        <v>39894900</v>
      </c>
    </row>
    <row r="34" spans="1:3" ht="138">
      <c r="A34" s="1" t="s">
        <v>59</v>
      </c>
      <c r="B34" s="21" t="s">
        <v>13</v>
      </c>
      <c r="C34" s="2">
        <f>C35+C36+C37+C38</f>
        <v>31694900</v>
      </c>
    </row>
    <row r="35" spans="1:3" ht="96.6">
      <c r="A35" s="1" t="s">
        <v>60</v>
      </c>
      <c r="B35" s="4" t="s">
        <v>10</v>
      </c>
      <c r="C35" s="2">
        <v>23860000</v>
      </c>
    </row>
    <row r="36" spans="1:3" ht="110.4">
      <c r="A36" s="1" t="s">
        <v>106</v>
      </c>
      <c r="B36" s="21" t="s">
        <v>11</v>
      </c>
      <c r="C36" s="2">
        <v>5450000</v>
      </c>
    </row>
    <row r="37" spans="1:3" ht="124.2">
      <c r="A37" s="1" t="s">
        <v>61</v>
      </c>
      <c r="B37" s="21" t="s">
        <v>147</v>
      </c>
      <c r="C37" s="2">
        <v>284900</v>
      </c>
    </row>
    <row r="38" spans="1:3" ht="55.2">
      <c r="A38" s="1" t="s">
        <v>62</v>
      </c>
      <c r="B38" s="4" t="s">
        <v>12</v>
      </c>
      <c r="C38" s="2">
        <v>2100000</v>
      </c>
    </row>
    <row r="39" spans="1:3" ht="124.2">
      <c r="A39" s="1" t="s">
        <v>63</v>
      </c>
      <c r="B39" s="21" t="s">
        <v>14</v>
      </c>
      <c r="C39" s="2">
        <v>8200000</v>
      </c>
    </row>
    <row r="40" spans="1:3" ht="27.6">
      <c r="A40" s="11" t="s">
        <v>64</v>
      </c>
      <c r="B40" s="14" t="s">
        <v>68</v>
      </c>
      <c r="C40" s="12">
        <f>C41</f>
        <v>3681075.359999998</v>
      </c>
    </row>
    <row r="41" spans="1:3" ht="27.6">
      <c r="A41" s="1" t="s">
        <v>65</v>
      </c>
      <c r="B41" s="4" t="s">
        <v>15</v>
      </c>
      <c r="C41" s="2">
        <f>43500381+119-40053232.42+233807.78</f>
        <v>3681075.359999998</v>
      </c>
    </row>
    <row r="42" spans="1:3" s="13" customFormat="1" ht="27.6">
      <c r="A42" s="11" t="s">
        <v>66</v>
      </c>
      <c r="B42" s="14" t="s">
        <v>69</v>
      </c>
      <c r="C42" s="12">
        <f>C43+C44</f>
        <v>5305554.99</v>
      </c>
    </row>
    <row r="43" spans="1:3" ht="27.6">
      <c r="A43" s="1" t="s">
        <v>67</v>
      </c>
      <c r="B43" s="4" t="s">
        <v>16</v>
      </c>
      <c r="C43" s="2">
        <f>4874000+10310+17100+6734.99-6734.99+27410</f>
        <v>4928820</v>
      </c>
    </row>
    <row r="44" spans="1:3" ht="27.6">
      <c r="A44" s="1" t="s">
        <v>124</v>
      </c>
      <c r="B44" s="4" t="s">
        <v>148</v>
      </c>
      <c r="C44" s="2">
        <f>370000+6734.99</f>
        <v>376734.99</v>
      </c>
    </row>
    <row r="45" spans="1:3" ht="27.6">
      <c r="A45" s="11" t="s">
        <v>71</v>
      </c>
      <c r="B45" s="14" t="s">
        <v>70</v>
      </c>
      <c r="C45" s="12">
        <f>SUM(C46:C47)</f>
        <v>3627300</v>
      </c>
    </row>
    <row r="46" spans="1:3" ht="110.4">
      <c r="A46" s="1" t="s">
        <v>137</v>
      </c>
      <c r="B46" s="21" t="s">
        <v>17</v>
      </c>
      <c r="C46" s="2">
        <v>27300</v>
      </c>
    </row>
    <row r="47" spans="1:3" ht="41.4">
      <c r="A47" s="1" t="s">
        <v>105</v>
      </c>
      <c r="B47" s="21" t="s">
        <v>149</v>
      </c>
      <c r="C47" s="2">
        <v>3600000</v>
      </c>
    </row>
    <row r="48" spans="1:3" ht="27.6">
      <c r="A48" s="11" t="s">
        <v>72</v>
      </c>
      <c r="B48" s="14" t="s">
        <v>73</v>
      </c>
      <c r="C48" s="12">
        <v>7500000</v>
      </c>
    </row>
    <row r="49" spans="1:3" s="13" customFormat="1">
      <c r="A49" s="11" t="s">
        <v>74</v>
      </c>
      <c r="B49" s="14" t="s">
        <v>18</v>
      </c>
      <c r="C49" s="12">
        <f>SUM(C50)</f>
        <v>4896629.83</v>
      </c>
    </row>
    <row r="50" spans="1:3" s="13" customFormat="1">
      <c r="A50" s="1" t="s">
        <v>128</v>
      </c>
      <c r="B50" s="4" t="s">
        <v>129</v>
      </c>
      <c r="C50" s="2">
        <f>4986274.09-217523.39+148602.29-368.09+4000-24090-0.01-24.53-240.53</f>
        <v>4896629.83</v>
      </c>
    </row>
    <row r="51" spans="1:3">
      <c r="A51" s="8" t="s">
        <v>75</v>
      </c>
      <c r="B51" s="20" t="s">
        <v>76</v>
      </c>
      <c r="C51" s="9">
        <f>C52+C89</f>
        <v>4015611410.29</v>
      </c>
    </row>
    <row r="52" spans="1:3" ht="41.4">
      <c r="A52" s="11" t="s">
        <v>77</v>
      </c>
      <c r="B52" s="14" t="s">
        <v>78</v>
      </c>
      <c r="C52" s="9">
        <f>C53+C59+C72+C84</f>
        <v>4015311410.29</v>
      </c>
    </row>
    <row r="53" spans="1:3" ht="27.6">
      <c r="A53" s="11" t="s">
        <v>79</v>
      </c>
      <c r="B53" s="14" t="s">
        <v>20</v>
      </c>
      <c r="C53" s="12">
        <f>SUM(C54:C58)</f>
        <v>1189158333.8600001</v>
      </c>
    </row>
    <row r="54" spans="1:3" s="13" customFormat="1" ht="55.2">
      <c r="A54" s="1" t="s">
        <v>80</v>
      </c>
      <c r="B54" s="4" t="s">
        <v>150</v>
      </c>
      <c r="C54" s="2">
        <v>143375000</v>
      </c>
    </row>
    <row r="55" spans="1:3" ht="55.2">
      <c r="A55" s="1" t="s">
        <v>120</v>
      </c>
      <c r="B55" s="23" t="s">
        <v>121</v>
      </c>
      <c r="C55" s="2">
        <f>56798400+27096147.86+50000000+1000000+6600000+20539560+15977300+727760+1553000+2642600+2351100+924600+2808700+5800000+7395455.2+21990040+402970.8+1380000+26565000</f>
        <v>252552633.86000001</v>
      </c>
    </row>
    <row r="56" spans="1:3" ht="69">
      <c r="A56" s="1" t="s">
        <v>104</v>
      </c>
      <c r="B56" s="4" t="s">
        <v>103</v>
      </c>
      <c r="C56" s="2">
        <v>355600700</v>
      </c>
    </row>
    <row r="57" spans="1:3" ht="69">
      <c r="A57" s="1" t="s">
        <v>81</v>
      </c>
      <c r="B57" s="4" t="s">
        <v>19</v>
      </c>
      <c r="C57" s="2">
        <v>437630000</v>
      </c>
    </row>
    <row r="58" spans="1:3" ht="27.6" hidden="1">
      <c r="A58" s="1" t="s">
        <v>122</v>
      </c>
      <c r="B58" s="4" t="s">
        <v>123</v>
      </c>
      <c r="C58" s="2"/>
    </row>
    <row r="59" spans="1:3" ht="41.4">
      <c r="A59" s="11" t="s">
        <v>82</v>
      </c>
      <c r="B59" s="14" t="s">
        <v>21</v>
      </c>
      <c r="C59" s="12">
        <f>SUM(C60:C71)</f>
        <v>508772897.43000001</v>
      </c>
    </row>
    <row r="60" spans="1:3" s="13" customFormat="1" ht="110.4">
      <c r="A60" s="1" t="s">
        <v>98</v>
      </c>
      <c r="B60" s="4" t="s">
        <v>100</v>
      </c>
      <c r="C60" s="2">
        <f>95882200+33581110</f>
        <v>129463310</v>
      </c>
    </row>
    <row r="61" spans="1:3" ht="82.8">
      <c r="A61" s="1" t="s">
        <v>157</v>
      </c>
      <c r="B61" s="4" t="s">
        <v>138</v>
      </c>
      <c r="C61" s="2">
        <v>22784600</v>
      </c>
    </row>
    <row r="62" spans="1:3" ht="96.6">
      <c r="A62" s="1" t="s">
        <v>116</v>
      </c>
      <c r="B62" s="4" t="s">
        <v>154</v>
      </c>
      <c r="C62" s="2">
        <v>46633100</v>
      </c>
    </row>
    <row r="63" spans="1:3" ht="96.6">
      <c r="A63" s="1" t="s">
        <v>130</v>
      </c>
      <c r="B63" s="4" t="s">
        <v>131</v>
      </c>
      <c r="C63" s="2">
        <v>1667100</v>
      </c>
    </row>
    <row r="64" spans="1:3" ht="55.2">
      <c r="A64" s="1" t="s">
        <v>117</v>
      </c>
      <c r="B64" s="4" t="s">
        <v>118</v>
      </c>
      <c r="C64" s="2">
        <v>6884400</v>
      </c>
    </row>
    <row r="65" spans="1:3" ht="41.4">
      <c r="A65" s="1" t="s">
        <v>145</v>
      </c>
      <c r="B65" s="4" t="s">
        <v>146</v>
      </c>
      <c r="C65" s="2">
        <v>388000</v>
      </c>
    </row>
    <row r="66" spans="1:3" ht="55.2">
      <c r="A66" s="1" t="s">
        <v>113</v>
      </c>
      <c r="B66" s="4" t="s">
        <v>114</v>
      </c>
      <c r="C66" s="2">
        <v>664000</v>
      </c>
    </row>
    <row r="67" spans="1:3" ht="27.6">
      <c r="A67" s="1" t="s">
        <v>142</v>
      </c>
      <c r="B67" s="4" t="s">
        <v>143</v>
      </c>
      <c r="C67" s="2">
        <v>383100</v>
      </c>
    </row>
    <row r="68" spans="1:3" ht="55.2">
      <c r="A68" s="1" t="s">
        <v>83</v>
      </c>
      <c r="B68" s="4" t="s">
        <v>151</v>
      </c>
      <c r="C68" s="2">
        <v>28642000</v>
      </c>
    </row>
    <row r="69" spans="1:3" s="13" customFormat="1" ht="55.2">
      <c r="A69" s="1" t="s">
        <v>125</v>
      </c>
      <c r="B69" s="4" t="s">
        <v>126</v>
      </c>
      <c r="C69" s="2">
        <f>19490000-289599.89-1089444.42</f>
        <v>18110955.689999998</v>
      </c>
    </row>
    <row r="70" spans="1:3" s="13" customFormat="1" ht="55.2">
      <c r="A70" s="1" t="s">
        <v>156</v>
      </c>
      <c r="B70" s="4" t="s">
        <v>127</v>
      </c>
      <c r="C70" s="2">
        <f>63000000-22064000</f>
        <v>40936000</v>
      </c>
    </row>
    <row r="71" spans="1:3" s="13" customFormat="1" ht="27.6">
      <c r="A71" s="1" t="s">
        <v>99</v>
      </c>
      <c r="B71" s="4" t="s">
        <v>96</v>
      </c>
      <c r="C71" s="2">
        <f>73977500+5000000+86000000+13077300+2280600+4876700+409000+4549800+964700+2447000+1914200+634400+11433900+3454600+541200+180400+180400+27499900+323000+10869100-63000000+117600-361806.48+22064000+22159.5-30162.09-400000-15089.19+3205930</f>
        <v>212216331.74000001</v>
      </c>
    </row>
    <row r="72" spans="1:3" ht="27.6">
      <c r="A72" s="11" t="s">
        <v>84</v>
      </c>
      <c r="B72" s="14" t="s">
        <v>32</v>
      </c>
      <c r="C72" s="12">
        <f>SUM(C73:C83)</f>
        <v>2228945734</v>
      </c>
    </row>
    <row r="73" spans="1:3" ht="82.8">
      <c r="A73" s="1" t="s">
        <v>85</v>
      </c>
      <c r="B73" s="4" t="s">
        <v>22</v>
      </c>
      <c r="C73" s="2">
        <f>3428100-113300</f>
        <v>3314800</v>
      </c>
    </row>
    <row r="74" spans="1:3" ht="55.2">
      <c r="A74" s="1" t="s">
        <v>86</v>
      </c>
      <c r="B74" s="4" t="s">
        <v>23</v>
      </c>
      <c r="C74" s="2">
        <f>23664500-9435000+576410</f>
        <v>14805910</v>
      </c>
    </row>
    <row r="75" spans="1:3" ht="55.2">
      <c r="A75" s="1" t="s">
        <v>87</v>
      </c>
      <c r="B75" s="4" t="s">
        <v>24</v>
      </c>
      <c r="C75" s="2">
        <f>716400+543470300+467465700+1775400+15666700+253663700+11110400+200+14383300+14535600+42523400+2316200+5250600+289000+4496600+847400+13793300+8385700+9895200+29800+78318500+23100+273936100+318600+167800+887900+56000+20000+1754200+600000+1499300+327000+398750+351640+2467900+270900-2249400-401200-660200+315700+5764570+2121700-100000+2100000+14000+150000-10900-30000-110000+68088200+1295400+1279500+49510200+1576900-2200000-200000+2134290+5016260+17400+495800+12645460+1259000+53196000+60896440+3290020+5267500+698180+10598190</f>
        <v>2053781600</v>
      </c>
    </row>
    <row r="76" spans="1:3" ht="96.6">
      <c r="A76" s="1" t="s">
        <v>88</v>
      </c>
      <c r="B76" s="4" t="s">
        <v>152</v>
      </c>
      <c r="C76" s="2">
        <f>31282700+1300000</f>
        <v>32582700</v>
      </c>
    </row>
    <row r="77" spans="1:3" ht="110.4">
      <c r="A77" s="1" t="s">
        <v>89</v>
      </c>
      <c r="B77" s="4" t="s">
        <v>25</v>
      </c>
      <c r="C77" s="2">
        <f>20414300+12000</f>
        <v>20426300</v>
      </c>
    </row>
    <row r="78" spans="1:3" ht="96.6">
      <c r="A78" s="1" t="s">
        <v>90</v>
      </c>
      <c r="B78" s="4" t="s">
        <v>26</v>
      </c>
      <c r="C78" s="2">
        <v>10435200</v>
      </c>
    </row>
    <row r="79" spans="1:3" ht="82.8">
      <c r="A79" s="1" t="s">
        <v>91</v>
      </c>
      <c r="B79" s="4" t="s">
        <v>27</v>
      </c>
      <c r="C79" s="2">
        <v>2800</v>
      </c>
    </row>
    <row r="80" spans="1:3" ht="96.6">
      <c r="A80" s="1" t="s">
        <v>92</v>
      </c>
      <c r="B80" s="4" t="s">
        <v>28</v>
      </c>
      <c r="C80" s="2">
        <f>14155100+527600+76000</f>
        <v>14758700</v>
      </c>
    </row>
    <row r="81" spans="1:3" ht="55.2">
      <c r="A81" s="1" t="s">
        <v>93</v>
      </c>
      <c r="B81" s="4" t="s">
        <v>29</v>
      </c>
      <c r="C81" s="2">
        <f>73042100+2085424-500000</f>
        <v>74627524</v>
      </c>
    </row>
    <row r="82" spans="1:3" ht="55.2">
      <c r="A82" s="1" t="s">
        <v>94</v>
      </c>
      <c r="B82" s="4" t="s">
        <v>30</v>
      </c>
      <c r="C82" s="2">
        <f>3136000+912900</f>
        <v>4048900</v>
      </c>
    </row>
    <row r="83" spans="1:3" ht="27.6">
      <c r="A83" s="1" t="s">
        <v>95</v>
      </c>
      <c r="B83" s="4" t="s">
        <v>31</v>
      </c>
      <c r="C83" s="2">
        <v>161300</v>
      </c>
    </row>
    <row r="84" spans="1:3">
      <c r="A84" s="11" t="s">
        <v>107</v>
      </c>
      <c r="B84" s="14" t="s">
        <v>108</v>
      </c>
      <c r="C84" s="12">
        <f>SUM(C85:C88)</f>
        <v>88434445</v>
      </c>
    </row>
    <row r="85" spans="1:3" ht="234.6">
      <c r="A85" s="1" t="s">
        <v>159</v>
      </c>
      <c r="B85" s="4" t="s">
        <v>160</v>
      </c>
      <c r="C85" s="2">
        <v>406200</v>
      </c>
    </row>
    <row r="86" spans="1:3" ht="110.4">
      <c r="A86" s="1" t="s">
        <v>140</v>
      </c>
      <c r="B86" s="4" t="s">
        <v>141</v>
      </c>
      <c r="C86" s="2">
        <v>3040500</v>
      </c>
    </row>
    <row r="87" spans="1:3" ht="193.2">
      <c r="A87" s="1" t="s">
        <v>115</v>
      </c>
      <c r="B87" s="4" t="s">
        <v>153</v>
      </c>
      <c r="C87" s="2">
        <f>36294600+8806800+30603800</f>
        <v>75705200</v>
      </c>
    </row>
    <row r="88" spans="1:3" ht="41.4">
      <c r="A88" s="1" t="s">
        <v>109</v>
      </c>
      <c r="B88" s="4" t="s">
        <v>110</v>
      </c>
      <c r="C88" s="2">
        <f>110000+390000+845900+4038800+2000000+1297160+600685</f>
        <v>9282545</v>
      </c>
    </row>
    <row r="89" spans="1:3">
      <c r="A89" s="11" t="s">
        <v>132</v>
      </c>
      <c r="B89" s="14" t="s">
        <v>133</v>
      </c>
      <c r="C89" s="12">
        <f>SUM(C90)</f>
        <v>300000</v>
      </c>
    </row>
    <row r="90" spans="1:3" ht="27.6">
      <c r="A90" s="11" t="s">
        <v>134</v>
      </c>
      <c r="B90" s="24" t="s">
        <v>135</v>
      </c>
      <c r="C90" s="12">
        <f>SUM(C91)</f>
        <v>300000</v>
      </c>
    </row>
    <row r="91" spans="1:3" ht="27.6">
      <c r="A91" s="1" t="s">
        <v>136</v>
      </c>
      <c r="B91" s="23" t="s">
        <v>135</v>
      </c>
      <c r="C91" s="2">
        <v>300000</v>
      </c>
    </row>
    <row r="92" spans="1:3">
      <c r="A92" s="15"/>
      <c r="B92" s="11" t="s">
        <v>33</v>
      </c>
      <c r="C92" s="12">
        <f>C16+C51</f>
        <v>5281262096.75</v>
      </c>
    </row>
    <row r="97" spans="3:3">
      <c r="C97" s="25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5" spans="3:3">
      <c r="C105" s="3"/>
    </row>
    <row r="108" spans="3:3">
      <c r="C108" s="26"/>
    </row>
  </sheetData>
  <mergeCells count="1">
    <mergeCell ref="A12:C12"/>
  </mergeCells>
  <pageMargins left="0.98425196850393704" right="0.78740157480314965" top="0.39370078740157483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2024-11-21T07:36:30Z</dcterms:modified>
</cp:coreProperties>
</file>